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N27" i="1"/>
  <c r="M27"/>
  <c r="L27"/>
  <c r="K27"/>
  <c r="J27"/>
  <c r="I27"/>
  <c r="H27"/>
  <c r="G27"/>
  <c r="F27"/>
  <c r="E27"/>
  <c r="D27"/>
  <c r="C27"/>
  <c r="O26"/>
  <c r="O25"/>
  <c r="O24"/>
  <c r="N23"/>
  <c r="M23"/>
  <c r="L23"/>
  <c r="K23"/>
  <c r="J23"/>
  <c r="I23"/>
  <c r="H23"/>
  <c r="G23"/>
  <c r="F23"/>
  <c r="E23"/>
  <c r="D23"/>
  <c r="C23"/>
  <c r="O22"/>
  <c r="O21"/>
  <c r="O20"/>
  <c r="O18"/>
  <c r="N17"/>
  <c r="M17"/>
  <c r="L17"/>
  <c r="K17"/>
  <c r="J17"/>
  <c r="I17"/>
  <c r="H17"/>
  <c r="G17"/>
  <c r="F17"/>
  <c r="E17"/>
  <c r="D17"/>
  <c r="C17"/>
  <c r="N16"/>
  <c r="N19" s="1"/>
  <c r="M16"/>
  <c r="L16"/>
  <c r="K16"/>
  <c r="J16"/>
  <c r="I16"/>
  <c r="H16"/>
  <c r="G16"/>
  <c r="F16"/>
  <c r="E16"/>
  <c r="D16"/>
  <c r="C16"/>
  <c r="N14"/>
  <c r="M14"/>
  <c r="M15" s="1"/>
  <c r="L14"/>
  <c r="K14"/>
  <c r="J14"/>
  <c r="I14"/>
  <c r="H14"/>
  <c r="G14"/>
  <c r="F14"/>
  <c r="E14"/>
  <c r="D14"/>
  <c r="C14"/>
  <c r="N13"/>
  <c r="L13"/>
  <c r="K13"/>
  <c r="J13"/>
  <c r="I13"/>
  <c r="H13"/>
  <c r="G13"/>
  <c r="F13"/>
  <c r="E13"/>
  <c r="D13"/>
  <c r="C13"/>
  <c r="N12"/>
  <c r="L12"/>
  <c r="K12"/>
  <c r="J12"/>
  <c r="I12"/>
  <c r="H12"/>
  <c r="G12"/>
  <c r="F12"/>
  <c r="E12"/>
  <c r="D12"/>
  <c r="C12"/>
  <c r="G15" l="1"/>
  <c r="F15"/>
  <c r="O27"/>
  <c r="J15"/>
  <c r="J28" s="1"/>
  <c r="D19"/>
  <c r="O12"/>
  <c r="C19"/>
  <c r="H19"/>
  <c r="H15"/>
  <c r="I15"/>
  <c r="O13"/>
  <c r="I19"/>
  <c r="O23"/>
  <c r="E15"/>
  <c r="K15"/>
  <c r="D15"/>
  <c r="J19"/>
  <c r="O14"/>
  <c r="N15"/>
  <c r="N28" s="1"/>
  <c r="F19"/>
  <c r="E19"/>
  <c r="L15"/>
  <c r="O17"/>
  <c r="O16"/>
  <c r="G19"/>
  <c r="M19"/>
  <c r="M28" s="1"/>
  <c r="L19"/>
  <c r="C15"/>
  <c r="C28" s="1"/>
  <c r="K19"/>
  <c r="I28" l="1"/>
  <c r="G28"/>
  <c r="H28"/>
  <c r="F28"/>
  <c r="O15"/>
  <c r="L28"/>
  <c r="D28"/>
  <c r="K28"/>
  <c r="O19"/>
  <c r="E28"/>
  <c r="O28" l="1"/>
  <c r="C32" s="1"/>
</calcChain>
</file>

<file path=xl/sharedStrings.xml><?xml version="1.0" encoding="utf-8"?>
<sst xmlns="http://schemas.openxmlformats.org/spreadsheetml/2006/main" count="50" uniqueCount="37">
  <si>
    <t>LUNA</t>
  </si>
  <si>
    <t>DENUMIRE FURNIZOR</t>
  </si>
  <si>
    <t>TOTAL</t>
  </si>
  <si>
    <t>CROITORU VICTORIA - specialist urban</t>
  </si>
  <si>
    <t>POPOVSCHI ARISTIDE - primar urban</t>
  </si>
  <si>
    <t>FILIP MARIA - primar urban</t>
  </si>
  <si>
    <t>CIUDIN SILVIU-MIHAI - dentist rural</t>
  </si>
  <si>
    <t>CARASTOIAN MARIANA THALIDA - dentist rural</t>
  </si>
  <si>
    <t>NEGOITA VIORICA - dentist rural</t>
  </si>
  <si>
    <t>MARINESCU LIDIA - dentist rural</t>
  </si>
  <si>
    <t>RASPOP KETTY SILVIA - dentist rural</t>
  </si>
  <si>
    <t>CMI Gabriel RUSU- dentist rural</t>
  </si>
  <si>
    <t>SPLENDENT - Dr.Petcu Georgiana - dentist rural</t>
  </si>
  <si>
    <t>CMI DR Mihai Daniela Aurora- dentist urban</t>
  </si>
  <si>
    <t>S.C.INTERDENTAL - Dr.Ion Irina Madalina Dr.Tudor Mihai Adrian - dentist urban</t>
  </si>
  <si>
    <t>CONTRACT</t>
  </si>
  <si>
    <t>februarie</t>
  </si>
  <si>
    <t>martie</t>
  </si>
  <si>
    <t>TRIM.I 2023</t>
  </si>
  <si>
    <t>aprilie</t>
  </si>
  <si>
    <t>mai</t>
  </si>
  <si>
    <t>iunie</t>
  </si>
  <si>
    <t>TRIM.II 2023</t>
  </si>
  <si>
    <t>iulie</t>
  </si>
  <si>
    <t>august</t>
  </si>
  <si>
    <t>septembrie</t>
  </si>
  <si>
    <t>TRIM.III 2023</t>
  </si>
  <si>
    <t>octombrie</t>
  </si>
  <si>
    <t>noiembrie</t>
  </si>
  <si>
    <t>decembrie</t>
  </si>
  <si>
    <t>TOTAL TRIM IV 2023</t>
  </si>
  <si>
    <t>TOTAL AN  2023</t>
  </si>
  <si>
    <t>buget</t>
  </si>
  <si>
    <t>necontractat</t>
  </si>
  <si>
    <t>BUGET 2023</t>
  </si>
  <si>
    <t xml:space="preserve"> ianuarie</t>
  </si>
  <si>
    <t>Valoarea  contractelor  furnizorilor de servicii medicale de medicina dentara ianuarie - iunie 2023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</si>
</sst>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name val="Arial"/>
      <family val="2"/>
      <charset val="238"/>
    </font>
    <font>
      <b/>
      <i/>
      <sz val="10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b/>
      <i/>
      <sz val="10"/>
      <name val="Arial"/>
      <family val="2"/>
      <charset val="238"/>
    </font>
    <font>
      <sz val="10"/>
      <color indexed="14"/>
      <name val="Arial"/>
      <family val="2"/>
      <charset val="238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14" fontId="1" fillId="2" borderId="0" xfId="0" applyNumberFormat="1" applyFont="1" applyFill="1"/>
    <xf numFmtId="0" fontId="2" fillId="0" borderId="0" xfId="0" applyFont="1"/>
    <xf numFmtId="0" fontId="0" fillId="0" borderId="4" xfId="0" applyBorder="1" applyAlignment="1">
      <alignment horizontal="center"/>
    </xf>
    <xf numFmtId="4" fontId="3" fillId="0" borderId="5" xfId="0" applyNumberFormat="1" applyFont="1" applyBorder="1" applyAlignment="1">
      <alignment horizontal="center" wrapText="1"/>
    </xf>
    <xf numFmtId="4" fontId="0" fillId="0" borderId="5" xfId="0" applyNumberFormat="1" applyBorder="1" applyAlignment="1">
      <alignment horizontal="center"/>
    </xf>
    <xf numFmtId="4" fontId="4" fillId="0" borderId="5" xfId="0" applyNumberFormat="1" applyFont="1" applyBorder="1" applyAlignment="1">
      <alignment horizontal="center"/>
    </xf>
    <xf numFmtId="17" fontId="0" fillId="0" borderId="5" xfId="0" applyNumberFormat="1" applyBorder="1" applyAlignment="1">
      <alignment horizontal="right" vertical="center"/>
    </xf>
    <xf numFmtId="4" fontId="5" fillId="0" borderId="5" xfId="0" applyNumberFormat="1" applyFont="1" applyBorder="1" applyAlignment="1">
      <alignment horizontal="center" wrapText="1"/>
    </xf>
    <xf numFmtId="4" fontId="4" fillId="0" borderId="5" xfId="0" applyNumberFormat="1" applyFont="1" applyBorder="1" applyAlignment="1">
      <alignment horizontal="center" wrapText="1"/>
    </xf>
    <xf numFmtId="4" fontId="6" fillId="0" borderId="5" xfId="0" applyNumberFormat="1" applyFont="1" applyBorder="1" applyAlignment="1">
      <alignment horizontal="center" wrapText="1"/>
    </xf>
    <xf numFmtId="17" fontId="4" fillId="0" borderId="5" xfId="0" applyNumberFormat="1" applyFont="1" applyBorder="1" applyAlignment="1">
      <alignment horizontal="right" vertical="center"/>
    </xf>
    <xf numFmtId="4" fontId="5" fillId="0" borderId="5" xfId="0" applyNumberFormat="1" applyFont="1" applyBorder="1" applyAlignment="1">
      <alignment horizontal="center"/>
    </xf>
    <xf numFmtId="0" fontId="2" fillId="3" borderId="5" xfId="0" applyFont="1" applyFill="1" applyBorder="1" applyAlignment="1">
      <alignment horizontal="right" vertical="center"/>
    </xf>
    <xf numFmtId="4" fontId="1" fillId="3" borderId="5" xfId="0" applyNumberFormat="1" applyFont="1" applyFill="1" applyBorder="1" applyAlignment="1">
      <alignment horizontal="center" wrapText="1"/>
    </xf>
    <xf numFmtId="4" fontId="7" fillId="0" borderId="5" xfId="0" applyNumberFormat="1" applyFont="1" applyBorder="1" applyAlignment="1">
      <alignment horizontal="center"/>
    </xf>
    <xf numFmtId="4" fontId="0" fillId="0" borderId="0" xfId="0" applyNumberFormat="1" applyAlignment="1">
      <alignment horizontal="center"/>
    </xf>
    <xf numFmtId="0" fontId="1" fillId="3" borderId="5" xfId="0" applyFont="1" applyFill="1" applyBorder="1" applyAlignment="1">
      <alignment horizontal="left" vertical="center" wrapText="1"/>
    </xf>
    <xf numFmtId="17" fontId="1" fillId="3" borderId="5" xfId="0" applyNumberFormat="1" applyFont="1" applyFill="1" applyBorder="1" applyAlignment="1">
      <alignment horizontal="center" wrapText="1"/>
    </xf>
    <xf numFmtId="4" fontId="6" fillId="3" borderId="5" xfId="0" applyNumberFormat="1" applyFont="1" applyFill="1" applyBorder="1" applyAlignment="1">
      <alignment horizontal="center" wrapText="1"/>
    </xf>
    <xf numFmtId="17" fontId="2" fillId="0" borderId="0" xfId="0" applyNumberFormat="1" applyFont="1" applyBorder="1"/>
    <xf numFmtId="4" fontId="1" fillId="0" borderId="0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4" fontId="1" fillId="0" borderId="0" xfId="0" applyNumberFormat="1" applyFont="1"/>
    <xf numFmtId="0" fontId="1" fillId="0" borderId="0" xfId="0" applyFont="1"/>
    <xf numFmtId="4" fontId="4" fillId="0" borderId="0" xfId="0" applyNumberFormat="1" applyFont="1"/>
    <xf numFmtId="4" fontId="2" fillId="0" borderId="0" xfId="0" applyNumberFormat="1" applyFont="1"/>
    <xf numFmtId="0" fontId="2" fillId="0" borderId="0" xfId="0" applyNumberFormat="1" applyFont="1" applyAlignment="1">
      <alignment horizontal="center" wrapText="1"/>
    </xf>
    <xf numFmtId="4" fontId="1" fillId="0" borderId="0" xfId="0" applyNumberFormat="1" applyFont="1" applyAlignment="1">
      <alignment horizontal="center" wrapText="1"/>
    </xf>
    <xf numFmtId="0" fontId="1" fillId="0" borderId="0" xfId="0" applyFont="1" applyAlignment="1">
      <alignment horizontal="center" wrapText="1"/>
    </xf>
    <xf numFmtId="17" fontId="2" fillId="0" borderId="0" xfId="0" applyNumberFormat="1" applyFont="1" applyAlignment="1">
      <alignment horizontal="center" wrapText="1"/>
    </xf>
    <xf numFmtId="17" fontId="1" fillId="0" borderId="0" xfId="0" applyNumberFormat="1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17" fontId="1" fillId="0" borderId="0" xfId="0" applyNumberFormat="1" applyFont="1" applyAlignment="1">
      <alignment horizontal="center"/>
    </xf>
    <xf numFmtId="0" fontId="1" fillId="0" borderId="3" xfId="0" applyFont="1" applyBorder="1" applyAlignment="1">
      <alignment horizontal="center" wrapText="1"/>
    </xf>
    <xf numFmtId="4" fontId="3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" fontId="3" fillId="0" borderId="2" xfId="0" applyNumberFormat="1" applyFont="1" applyBorder="1" applyAlignment="1">
      <alignment horizontal="center"/>
    </xf>
    <xf numFmtId="0" fontId="0" fillId="0" borderId="2" xfId="0" applyBorder="1" applyAlignment="1"/>
    <xf numFmtId="0" fontId="8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4:O40"/>
  <sheetViews>
    <sheetView tabSelected="1" workbookViewId="0">
      <selection activeCell="A8" sqref="A8:XFD8"/>
    </sheetView>
  </sheetViews>
  <sheetFormatPr defaultRowHeight="15"/>
  <cols>
    <col min="2" max="2" width="17.28515625" customWidth="1"/>
    <col min="3" max="3" width="23.28515625" customWidth="1"/>
    <col min="4" max="4" width="21" customWidth="1"/>
    <col min="5" max="5" width="17.85546875" customWidth="1"/>
    <col min="6" max="6" width="20.42578125" customWidth="1"/>
    <col min="7" max="7" width="23.5703125" customWidth="1"/>
    <col min="8" max="8" width="22.7109375" customWidth="1"/>
    <col min="9" max="9" width="22" customWidth="1"/>
    <col min="10" max="10" width="23" customWidth="1"/>
    <col min="11" max="11" width="21.5703125" customWidth="1"/>
    <col min="12" max="12" width="21" customWidth="1"/>
    <col min="13" max="13" width="24.7109375" customWidth="1"/>
    <col min="14" max="14" width="26" customWidth="1"/>
    <col min="15" max="15" width="18.140625" customWidth="1"/>
  </cols>
  <sheetData>
    <row r="4" spans="2:15" ht="25.5" customHeight="1">
      <c r="D4" s="41" t="s">
        <v>36</v>
      </c>
    </row>
    <row r="6" spans="2:15">
      <c r="B6" s="1">
        <v>45064</v>
      </c>
    </row>
    <row r="7" spans="2:15">
      <c r="B7" s="2"/>
    </row>
    <row r="8" spans="2:15">
      <c r="C8">
        <v>1</v>
      </c>
      <c r="D8">
        <v>2</v>
      </c>
      <c r="E8">
        <v>3</v>
      </c>
      <c r="F8">
        <v>4</v>
      </c>
      <c r="G8">
        <v>5</v>
      </c>
      <c r="H8">
        <v>6</v>
      </c>
      <c r="I8">
        <v>7</v>
      </c>
      <c r="J8">
        <v>8</v>
      </c>
      <c r="L8">
        <v>10</v>
      </c>
      <c r="N8">
        <v>12</v>
      </c>
    </row>
    <row r="9" spans="2:15">
      <c r="B9" s="37" t="s">
        <v>0</v>
      </c>
      <c r="C9" s="39" t="s">
        <v>1</v>
      </c>
      <c r="D9" s="39"/>
      <c r="E9" s="39"/>
      <c r="F9" s="39"/>
      <c r="G9" s="39"/>
      <c r="H9" s="39"/>
      <c r="I9" s="39"/>
      <c r="J9" s="39"/>
      <c r="K9" s="39"/>
      <c r="L9" s="40"/>
      <c r="M9" s="40"/>
      <c r="N9" s="40"/>
      <c r="O9" s="34" t="s">
        <v>2</v>
      </c>
    </row>
    <row r="10" spans="2:15" ht="53.25" customHeight="1">
      <c r="B10" s="38"/>
      <c r="C10" s="35" t="s">
        <v>3</v>
      </c>
      <c r="D10" s="35" t="s">
        <v>4</v>
      </c>
      <c r="E10" s="35" t="s">
        <v>5</v>
      </c>
      <c r="F10" s="35" t="s">
        <v>6</v>
      </c>
      <c r="G10" s="35" t="s">
        <v>7</v>
      </c>
      <c r="H10" s="35" t="s">
        <v>8</v>
      </c>
      <c r="I10" s="35" t="s">
        <v>9</v>
      </c>
      <c r="J10" s="35" t="s">
        <v>10</v>
      </c>
      <c r="K10" s="36" t="s">
        <v>11</v>
      </c>
      <c r="L10" s="36" t="s">
        <v>12</v>
      </c>
      <c r="M10" s="36" t="s">
        <v>13</v>
      </c>
      <c r="N10" s="36" t="s">
        <v>14</v>
      </c>
      <c r="O10" s="36" t="s">
        <v>2</v>
      </c>
    </row>
    <row r="11" spans="2:15">
      <c r="B11" s="3"/>
      <c r="C11" s="4" t="s">
        <v>15</v>
      </c>
      <c r="D11" s="4" t="s">
        <v>15</v>
      </c>
      <c r="E11" s="4" t="s">
        <v>15</v>
      </c>
      <c r="F11" s="4" t="s">
        <v>15</v>
      </c>
      <c r="G11" s="4" t="s">
        <v>15</v>
      </c>
      <c r="H11" s="4" t="s">
        <v>15</v>
      </c>
      <c r="I11" s="4" t="s">
        <v>15</v>
      </c>
      <c r="J11" s="4" t="s">
        <v>15</v>
      </c>
      <c r="K11" s="4" t="s">
        <v>15</v>
      </c>
      <c r="L11" s="4" t="s">
        <v>15</v>
      </c>
      <c r="M11" s="4" t="s">
        <v>15</v>
      </c>
      <c r="N11" s="4" t="s">
        <v>15</v>
      </c>
      <c r="O11" s="4" t="s">
        <v>15</v>
      </c>
    </row>
    <row r="12" spans="2:15">
      <c r="B12" s="11" t="s">
        <v>35</v>
      </c>
      <c r="C12" s="8">
        <f>4254-47</f>
        <v>4207</v>
      </c>
      <c r="D12" s="9">
        <f>5104.32-211.32</f>
        <v>4893</v>
      </c>
      <c r="E12" s="6">
        <f>5104.32-272.32</f>
        <v>4832</v>
      </c>
      <c r="F12" s="9">
        <f>5104.48-1.48</f>
        <v>5103</v>
      </c>
      <c r="G12" s="9">
        <f>5104.48-29.48</f>
        <v>5075</v>
      </c>
      <c r="H12" s="9">
        <f>5104.48+215.52</f>
        <v>5320</v>
      </c>
      <c r="I12" s="9">
        <f>5104.48+76.52</f>
        <v>5181</v>
      </c>
      <c r="J12" s="9">
        <f>5104.48-58.68</f>
        <v>5045.7999999999993</v>
      </c>
      <c r="K12" s="9">
        <f>5104.48+197.52</f>
        <v>5302</v>
      </c>
      <c r="L12" s="9">
        <f>5104.48-61.48</f>
        <v>5043</v>
      </c>
      <c r="M12" s="9"/>
      <c r="N12" s="6">
        <f>6806-266</f>
        <v>6540</v>
      </c>
      <c r="O12" s="10">
        <f>C12+D12+F12+G12+H12+I12+J12+L12+N12+K12+E12</f>
        <v>56541.8</v>
      </c>
    </row>
    <row r="13" spans="2:15">
      <c r="B13" s="7" t="s">
        <v>16</v>
      </c>
      <c r="C13" s="8">
        <f>4254+47-629</f>
        <v>3672</v>
      </c>
      <c r="D13" s="9">
        <f>5104.32+211.32-11.64</f>
        <v>5303.9999999999991</v>
      </c>
      <c r="E13" s="6">
        <f>5104.32+272.32-54.64</f>
        <v>5321.9999999999991</v>
      </c>
      <c r="F13" s="9">
        <f>5104.48+1.48-135.96</f>
        <v>4969.9999999999991</v>
      </c>
      <c r="G13" s="9">
        <f>5104.48+29.48-30.96</f>
        <v>5102.9999999999991</v>
      </c>
      <c r="H13" s="9">
        <f>5104.48-215.52+11.04</f>
        <v>4899.9999999999991</v>
      </c>
      <c r="I13" s="9">
        <f>5104.48-76.52+18.04</f>
        <v>5045.9999999999991</v>
      </c>
      <c r="J13" s="9">
        <f>5104.48+58.68-31.16</f>
        <v>5132</v>
      </c>
      <c r="K13" s="9">
        <f>5104.48-197.52+24.04</f>
        <v>4930.9999999999991</v>
      </c>
      <c r="L13" s="9">
        <f>5104.48+61.48-5.96</f>
        <v>5159.9999999999991</v>
      </c>
      <c r="M13" s="9"/>
      <c r="N13" s="6">
        <f>6806+266-528</f>
        <v>6544</v>
      </c>
      <c r="O13" s="10">
        <f>C13+D13+F13+G13+H13+I13+J13+L13+N13+K13+E13</f>
        <v>56084</v>
      </c>
    </row>
    <row r="14" spans="2:15">
      <c r="B14" s="7" t="s">
        <v>17</v>
      </c>
      <c r="C14" s="8">
        <f>4014.09+629-453.09</f>
        <v>4190</v>
      </c>
      <c r="D14" s="6">
        <f>4816.9+11.64-12.54</f>
        <v>4816</v>
      </c>
      <c r="E14" s="6">
        <f>4816.9+54.64-31.54</f>
        <v>4840</v>
      </c>
      <c r="F14" s="6">
        <f>4816.9+135.96-44.86</f>
        <v>4908</v>
      </c>
      <c r="G14" s="6">
        <f>4816.9+30.96-7.86</f>
        <v>4840</v>
      </c>
      <c r="H14" s="6">
        <f>4816.9-11.04-52.86</f>
        <v>4753</v>
      </c>
      <c r="I14" s="6">
        <f>4816.9-18.04-3.86</f>
        <v>4795</v>
      </c>
      <c r="J14" s="6">
        <f>4816.9+31.16-31.06</f>
        <v>4816.9999999999991</v>
      </c>
      <c r="K14" s="6">
        <f>4816.9-24.04-146.86</f>
        <v>4646</v>
      </c>
      <c r="L14" s="6">
        <f>4816.9+5.96-141.86</f>
        <v>4681</v>
      </c>
      <c r="M14" s="12">
        <f>3211.27-2473.27</f>
        <v>738</v>
      </c>
      <c r="N14" s="5">
        <f>6422.54+528-261.54</f>
        <v>6689</v>
      </c>
      <c r="O14" s="10">
        <f>C14+D14+F14+G14+H14+I14+J14+L14+N14+K14+E14+M14</f>
        <v>54713</v>
      </c>
    </row>
    <row r="15" spans="2:15">
      <c r="B15" s="13" t="s">
        <v>18</v>
      </c>
      <c r="C15" s="14">
        <f>C12+C13+C14</f>
        <v>12069</v>
      </c>
      <c r="D15" s="14">
        <f>D12+D13+D14</f>
        <v>15013</v>
      </c>
      <c r="E15" s="14">
        <f t="shared" ref="E15:O15" si="0">E12+E13+E14</f>
        <v>14994</v>
      </c>
      <c r="F15" s="14">
        <f t="shared" si="0"/>
        <v>14981</v>
      </c>
      <c r="G15" s="14">
        <f t="shared" si="0"/>
        <v>15018</v>
      </c>
      <c r="H15" s="14">
        <f t="shared" si="0"/>
        <v>14973</v>
      </c>
      <c r="I15" s="14">
        <f t="shared" si="0"/>
        <v>15022</v>
      </c>
      <c r="J15" s="14">
        <f t="shared" si="0"/>
        <v>14994.8</v>
      </c>
      <c r="K15" s="14">
        <f t="shared" si="0"/>
        <v>14879</v>
      </c>
      <c r="L15" s="14">
        <f t="shared" si="0"/>
        <v>14884</v>
      </c>
      <c r="M15" s="14">
        <f t="shared" si="0"/>
        <v>738</v>
      </c>
      <c r="N15" s="14">
        <f t="shared" si="0"/>
        <v>19773</v>
      </c>
      <c r="O15" s="14">
        <f t="shared" si="0"/>
        <v>167338.79999999999</v>
      </c>
    </row>
    <row r="16" spans="2:15">
      <c r="B16" s="7" t="s">
        <v>19</v>
      </c>
      <c r="C16" s="6">
        <f>4014.09-428.09</f>
        <v>3586</v>
      </c>
      <c r="D16" s="9">
        <f>4816.9+732.24-266.14</f>
        <v>5282.9999999999991</v>
      </c>
      <c r="E16" s="9">
        <f>4816.9+732.24-750.14</f>
        <v>4798.9999999999991</v>
      </c>
      <c r="F16" s="9">
        <f>4816.9-31.9</f>
        <v>4785</v>
      </c>
      <c r="G16" s="9">
        <f>4816.9+732.24-64.14</f>
        <v>5484.9999999999991</v>
      </c>
      <c r="H16" s="9">
        <f>4816.9+13.1</f>
        <v>4830</v>
      </c>
      <c r="I16" s="9">
        <f>4816.9+732.24+71.86</f>
        <v>5620.9999999999991</v>
      </c>
      <c r="J16" s="9">
        <f>4816.9+732.24-137.14</f>
        <v>5411.9999999999991</v>
      </c>
      <c r="K16" s="9">
        <f>4816.9+15.1</f>
        <v>4832</v>
      </c>
      <c r="L16" s="9">
        <f>4816.9-484.9</f>
        <v>4332</v>
      </c>
      <c r="M16" s="6">
        <f>3211.27+16.73</f>
        <v>3228</v>
      </c>
      <c r="N16" s="5">
        <f>6422.54-283.54</f>
        <v>6139</v>
      </c>
      <c r="O16" s="10">
        <f>C16+D16+E16+F16+G16+H16+I16+J16+L16+N16+K16+M16</f>
        <v>58332</v>
      </c>
    </row>
    <row r="17" spans="2:15">
      <c r="B17" s="7" t="s">
        <v>20</v>
      </c>
      <c r="C17" s="6">
        <f>4014.09+428.09</f>
        <v>4442.18</v>
      </c>
      <c r="D17" s="9">
        <f>4816.9+266.14</f>
        <v>5083.04</v>
      </c>
      <c r="E17" s="9">
        <f>4816.9+750.14</f>
        <v>5567.04</v>
      </c>
      <c r="F17" s="9">
        <f>4816.9+31.9</f>
        <v>4848.7999999999993</v>
      </c>
      <c r="G17" s="9">
        <f>4816.9+64.14</f>
        <v>4881.04</v>
      </c>
      <c r="H17" s="9">
        <f>4816.9-13.1</f>
        <v>4803.7999999999993</v>
      </c>
      <c r="I17" s="9">
        <f>4816.9-71.86</f>
        <v>4745.04</v>
      </c>
      <c r="J17" s="9">
        <f>4816.9+137.14</f>
        <v>4954.04</v>
      </c>
      <c r="K17" s="9">
        <f>4816.9-15.1</f>
        <v>4801.7999999999993</v>
      </c>
      <c r="L17" s="9">
        <f>4816.9+484.9</f>
        <v>5301.7999999999993</v>
      </c>
      <c r="M17" s="6">
        <f>3211.27-16.73</f>
        <v>3194.54</v>
      </c>
      <c r="N17" s="5">
        <f>6422.54+283.54</f>
        <v>6706.08</v>
      </c>
      <c r="O17" s="10">
        <f>C17+D17+E17+F17+G17+H17+I17+J17+L17+N17+K17+M17</f>
        <v>59329.200000000004</v>
      </c>
    </row>
    <row r="18" spans="2:15">
      <c r="B18" s="7" t="s">
        <v>21</v>
      </c>
      <c r="C18" s="6">
        <v>4014.09</v>
      </c>
      <c r="D18" s="9">
        <v>4816.8999999999996</v>
      </c>
      <c r="E18" s="9">
        <v>4816.8999999999996</v>
      </c>
      <c r="F18" s="9">
        <v>4816.8999999999996</v>
      </c>
      <c r="G18" s="9">
        <v>4816.8999999999996</v>
      </c>
      <c r="H18" s="9">
        <v>4816.8999999999996</v>
      </c>
      <c r="I18" s="9">
        <v>4816.8999999999996</v>
      </c>
      <c r="J18" s="9">
        <v>4816.8999999999996</v>
      </c>
      <c r="K18" s="9">
        <v>4816.8999999999996</v>
      </c>
      <c r="L18" s="9">
        <v>4816.8999999999996</v>
      </c>
      <c r="M18" s="6">
        <v>3211.27</v>
      </c>
      <c r="N18" s="5">
        <v>6422.54</v>
      </c>
      <c r="O18" s="10">
        <f>C18+D18+E18+F18+G18+H18+I18+J18+L18+N18+K18+M18</f>
        <v>57000.000000000007</v>
      </c>
    </row>
    <row r="19" spans="2:15">
      <c r="B19" s="13" t="s">
        <v>22</v>
      </c>
      <c r="C19" s="14">
        <f>SUM(C16:C18)</f>
        <v>12042.27</v>
      </c>
      <c r="D19" s="14">
        <f t="shared" ref="D19:L19" si="1">SUM(D16:D18)</f>
        <v>15182.939999999999</v>
      </c>
      <c r="E19" s="14">
        <f t="shared" si="1"/>
        <v>15182.939999999999</v>
      </c>
      <c r="F19" s="14">
        <f t="shared" si="1"/>
        <v>14450.699999999999</v>
      </c>
      <c r="G19" s="14">
        <f t="shared" si="1"/>
        <v>15182.939999999999</v>
      </c>
      <c r="H19" s="14">
        <f t="shared" si="1"/>
        <v>14450.699999999999</v>
      </c>
      <c r="I19" s="14">
        <f t="shared" si="1"/>
        <v>15182.939999999999</v>
      </c>
      <c r="J19" s="14">
        <f t="shared" si="1"/>
        <v>15182.939999999999</v>
      </c>
      <c r="K19" s="14">
        <f t="shared" si="1"/>
        <v>14450.699999999999</v>
      </c>
      <c r="L19" s="14">
        <f t="shared" si="1"/>
        <v>14450.699999999999</v>
      </c>
      <c r="M19" s="14">
        <f t="shared" ref="M19:O19" si="2">SUM(M16:M18)</f>
        <v>9633.81</v>
      </c>
      <c r="N19" s="14">
        <f t="shared" si="2"/>
        <v>19267.62</v>
      </c>
      <c r="O19" s="14">
        <f t="shared" si="2"/>
        <v>174661.2</v>
      </c>
    </row>
    <row r="20" spans="2:15">
      <c r="B20" s="7" t="s">
        <v>23</v>
      </c>
      <c r="C20" s="6"/>
      <c r="D20" s="9"/>
      <c r="E20" s="9"/>
      <c r="F20" s="9"/>
      <c r="G20" s="9"/>
      <c r="H20" s="9"/>
      <c r="I20" s="9"/>
      <c r="J20" s="9"/>
      <c r="K20" s="16"/>
      <c r="L20" s="9"/>
      <c r="M20" s="16"/>
      <c r="N20" s="5"/>
      <c r="O20" s="10">
        <f>C20+Q31+D20+E20+F20+G20+H20+I20+J20+L20+N20+K20+M20</f>
        <v>0</v>
      </c>
    </row>
    <row r="21" spans="2:15">
      <c r="B21" s="7" t="s">
        <v>24</v>
      </c>
      <c r="C21" s="6"/>
      <c r="D21" s="5"/>
      <c r="E21" s="5"/>
      <c r="F21" s="5"/>
      <c r="G21" s="5"/>
      <c r="H21" s="5"/>
      <c r="I21" s="5"/>
      <c r="J21" s="5"/>
      <c r="K21" s="5"/>
      <c r="L21" s="5"/>
      <c r="M21" s="15"/>
      <c r="N21" s="5"/>
      <c r="O21" s="10">
        <f>C21+D21+E21+F21+G21+H21+I21+J21+L21+N21+K21</f>
        <v>0</v>
      </c>
    </row>
    <row r="22" spans="2:15">
      <c r="B22" s="7" t="s">
        <v>25</v>
      </c>
      <c r="C22" s="6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10">
        <f>C22+D22+E22+F22+G22+H22+I22+J22+L22+N22+K22</f>
        <v>0</v>
      </c>
    </row>
    <row r="23" spans="2:15">
      <c r="B23" s="13" t="s">
        <v>26</v>
      </c>
      <c r="C23" s="14">
        <f>C20+C21+C22</f>
        <v>0</v>
      </c>
      <c r="D23" s="14">
        <f t="shared" ref="D23:N23" si="3">D20+D21+D22</f>
        <v>0</v>
      </c>
      <c r="E23" s="14">
        <f t="shared" si="3"/>
        <v>0</v>
      </c>
      <c r="F23" s="14">
        <f t="shared" si="3"/>
        <v>0</v>
      </c>
      <c r="G23" s="14">
        <f t="shared" si="3"/>
        <v>0</v>
      </c>
      <c r="H23" s="14">
        <f t="shared" si="3"/>
        <v>0</v>
      </c>
      <c r="I23" s="14">
        <f t="shared" si="3"/>
        <v>0</v>
      </c>
      <c r="J23" s="14">
        <f t="shared" si="3"/>
        <v>0</v>
      </c>
      <c r="K23" s="14">
        <f t="shared" si="3"/>
        <v>0</v>
      </c>
      <c r="L23" s="14">
        <f t="shared" si="3"/>
        <v>0</v>
      </c>
      <c r="M23" s="14">
        <f t="shared" si="3"/>
        <v>0</v>
      </c>
      <c r="N23" s="14">
        <f t="shared" si="3"/>
        <v>0</v>
      </c>
      <c r="O23" s="14">
        <f>O20+O20+O21+O22</f>
        <v>0</v>
      </c>
    </row>
    <row r="24" spans="2:15">
      <c r="B24" s="7" t="s">
        <v>27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5"/>
      <c r="O24" s="10">
        <f>C24+D24+E24+F24+G24+H24+I24+J24+L24+N24+K24</f>
        <v>0</v>
      </c>
    </row>
    <row r="25" spans="2:15">
      <c r="B25" s="7" t="s">
        <v>28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5"/>
      <c r="O25" s="10">
        <f>C25+D25+E25+F25+G25+H25+I25+J25+L25+N25+K25</f>
        <v>0</v>
      </c>
    </row>
    <row r="26" spans="2:15">
      <c r="B26" s="7" t="s">
        <v>29</v>
      </c>
      <c r="C26" s="5"/>
      <c r="D26" s="6"/>
      <c r="E26" s="6"/>
      <c r="F26" s="6"/>
      <c r="G26" s="6"/>
      <c r="H26" s="6"/>
      <c r="I26" s="6"/>
      <c r="J26" s="6"/>
      <c r="K26" s="6"/>
      <c r="L26" s="6"/>
      <c r="M26" s="5"/>
      <c r="N26" s="5"/>
      <c r="O26" s="10">
        <f>C26+D26+E26+F26+G26+H26+I26+J26+L26+N26+K26</f>
        <v>0</v>
      </c>
    </row>
    <row r="27" spans="2:15" ht="25.5">
      <c r="B27" s="17" t="s">
        <v>30</v>
      </c>
      <c r="C27" s="14">
        <f>C24+C25+C26</f>
        <v>0</v>
      </c>
      <c r="D27" s="14">
        <f t="shared" ref="D27:O27" si="4">D24+D25+D26</f>
        <v>0</v>
      </c>
      <c r="E27" s="14">
        <f t="shared" si="4"/>
        <v>0</v>
      </c>
      <c r="F27" s="14">
        <f t="shared" si="4"/>
        <v>0</v>
      </c>
      <c r="G27" s="14">
        <f t="shared" si="4"/>
        <v>0</v>
      </c>
      <c r="H27" s="14">
        <f t="shared" si="4"/>
        <v>0</v>
      </c>
      <c r="I27" s="14">
        <f t="shared" si="4"/>
        <v>0</v>
      </c>
      <c r="J27" s="14">
        <f t="shared" si="4"/>
        <v>0</v>
      </c>
      <c r="K27" s="14">
        <f t="shared" si="4"/>
        <v>0</v>
      </c>
      <c r="L27" s="14">
        <f t="shared" si="4"/>
        <v>0</v>
      </c>
      <c r="M27" s="14">
        <f t="shared" si="4"/>
        <v>0</v>
      </c>
      <c r="N27" s="14">
        <f t="shared" si="4"/>
        <v>0</v>
      </c>
      <c r="O27" s="14">
        <f t="shared" si="4"/>
        <v>0</v>
      </c>
    </row>
    <row r="28" spans="2:15">
      <c r="B28" s="18" t="s">
        <v>31</v>
      </c>
      <c r="C28" s="14">
        <f t="shared" ref="C28:N28" si="5">C15+C19+C23+C27</f>
        <v>24111.27</v>
      </c>
      <c r="D28" s="14">
        <f t="shared" si="5"/>
        <v>30195.94</v>
      </c>
      <c r="E28" s="14">
        <f t="shared" si="5"/>
        <v>30176.94</v>
      </c>
      <c r="F28" s="14">
        <f t="shared" si="5"/>
        <v>29431.699999999997</v>
      </c>
      <c r="G28" s="14">
        <f t="shared" si="5"/>
        <v>30200.94</v>
      </c>
      <c r="H28" s="14">
        <f t="shared" si="5"/>
        <v>29423.699999999997</v>
      </c>
      <c r="I28" s="14">
        <f t="shared" si="5"/>
        <v>30204.94</v>
      </c>
      <c r="J28" s="14">
        <f t="shared" si="5"/>
        <v>30177.739999999998</v>
      </c>
      <c r="K28" s="14">
        <f t="shared" si="5"/>
        <v>29329.699999999997</v>
      </c>
      <c r="L28" s="14">
        <f t="shared" si="5"/>
        <v>29334.699999999997</v>
      </c>
      <c r="M28" s="14">
        <f t="shared" si="5"/>
        <v>10371.81</v>
      </c>
      <c r="N28" s="14">
        <f t="shared" si="5"/>
        <v>39040.619999999995</v>
      </c>
      <c r="O28" s="19">
        <f>C28+D28+E28+F28+G28+H28+I28+J28+L28+N28+K28+M28</f>
        <v>342000</v>
      </c>
    </row>
    <row r="29" spans="2:15">
      <c r="B29" s="20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</row>
    <row r="30" spans="2:15">
      <c r="B30" s="20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</row>
    <row r="31" spans="2:15">
      <c r="B31" s="22" t="s">
        <v>32</v>
      </c>
      <c r="C31" s="23"/>
    </row>
    <row r="32" spans="2:15">
      <c r="B32" s="24" t="s">
        <v>33</v>
      </c>
      <c r="C32" s="23">
        <f>C34-O28</f>
        <v>0</v>
      </c>
      <c r="D32" s="25"/>
    </row>
    <row r="33" spans="2:5">
      <c r="C33" s="26"/>
    </row>
    <row r="34" spans="2:5">
      <c r="B34" s="27" t="s">
        <v>34</v>
      </c>
      <c r="C34" s="28">
        <v>342000</v>
      </c>
      <c r="E34" s="29"/>
    </row>
    <row r="35" spans="2:5">
      <c r="B35" s="30">
        <v>44927</v>
      </c>
      <c r="C35" s="28">
        <v>57000</v>
      </c>
      <c r="E35" s="29"/>
    </row>
    <row r="36" spans="2:5">
      <c r="B36" s="30">
        <v>44958</v>
      </c>
      <c r="C36" s="28">
        <v>57000</v>
      </c>
      <c r="E36" s="29"/>
    </row>
    <row r="37" spans="2:5">
      <c r="B37" s="31">
        <v>44986</v>
      </c>
      <c r="C37" s="32">
        <v>57000</v>
      </c>
    </row>
    <row r="38" spans="2:5">
      <c r="B38" s="33">
        <v>45017</v>
      </c>
      <c r="C38" s="32">
        <v>57000</v>
      </c>
    </row>
    <row r="39" spans="2:5">
      <c r="B39" s="33">
        <v>45047</v>
      </c>
      <c r="C39" s="32">
        <v>57000</v>
      </c>
    </row>
    <row r="40" spans="2:5">
      <c r="B40" s="33">
        <v>45078</v>
      </c>
      <c r="C40" s="32">
        <v>57000</v>
      </c>
    </row>
  </sheetData>
  <mergeCells count="2">
    <mergeCell ref="B9:B10"/>
    <mergeCell ref="C9:N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2023-05-19T07:58:11Z</dcterms:modified>
</cp:coreProperties>
</file>